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-28800" yWindow="456" windowWidth="19284" windowHeight="10884" activeTab="1"/>
  </bookViews>
  <sheets>
    <sheet name="Web format slalom" sheetId="10" r:id="rId1"/>
    <sheet name="web trophies and DR" sheetId="11" r:id="rId2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5" i="11" l="1"/>
  <c r="E15" i="11"/>
  <c r="C15" i="11"/>
  <c r="D14" i="11"/>
  <c r="E14" i="11"/>
  <c r="C14" i="11"/>
  <c r="D13" i="11"/>
  <c r="E13" i="11"/>
  <c r="C13" i="11"/>
  <c r="D12" i="11"/>
  <c r="E12" i="11"/>
  <c r="C12" i="11"/>
  <c r="D11" i="11"/>
  <c r="E11" i="11"/>
  <c r="C11" i="11"/>
  <c r="D10" i="11"/>
  <c r="E10" i="11"/>
  <c r="C10" i="11"/>
  <c r="D9" i="11"/>
  <c r="E9" i="11"/>
  <c r="C9" i="11"/>
  <c r="D8" i="11"/>
  <c r="E8" i="11"/>
  <c r="C8" i="11"/>
  <c r="H53" i="10"/>
  <c r="K53" i="10"/>
  <c r="L53" i="10"/>
  <c r="H52" i="10"/>
  <c r="K52" i="10"/>
  <c r="L52" i="10"/>
  <c r="H51" i="10"/>
  <c r="K51" i="10"/>
  <c r="L51" i="10"/>
  <c r="H50" i="10"/>
  <c r="K50" i="10"/>
  <c r="L50" i="10"/>
  <c r="H49" i="10"/>
  <c r="K49" i="10"/>
  <c r="L49" i="10"/>
  <c r="H48" i="10"/>
  <c r="K48" i="10"/>
  <c r="L48" i="10"/>
  <c r="H47" i="10"/>
  <c r="K47" i="10"/>
  <c r="L47" i="10"/>
  <c r="H46" i="10"/>
  <c r="K46" i="10"/>
  <c r="L46" i="10"/>
  <c r="H45" i="10"/>
  <c r="K45" i="10"/>
  <c r="L45" i="10"/>
  <c r="H44" i="10"/>
  <c r="K44" i="10"/>
  <c r="L44" i="10"/>
  <c r="H43" i="10"/>
  <c r="K43" i="10"/>
  <c r="L43" i="10"/>
  <c r="H42" i="10"/>
  <c r="K42" i="10"/>
  <c r="L42" i="10"/>
  <c r="H41" i="10"/>
  <c r="K41" i="10"/>
  <c r="L41" i="10"/>
  <c r="H40" i="10"/>
  <c r="K40" i="10"/>
  <c r="L40" i="10"/>
  <c r="H39" i="10"/>
  <c r="K39" i="10"/>
  <c r="L39" i="10"/>
  <c r="H38" i="10"/>
  <c r="K38" i="10"/>
  <c r="L38" i="10"/>
  <c r="H37" i="10"/>
  <c r="K37" i="10"/>
  <c r="L37" i="10"/>
  <c r="H36" i="10"/>
  <c r="K36" i="10"/>
  <c r="L36" i="10"/>
  <c r="H35" i="10"/>
  <c r="K35" i="10"/>
  <c r="L35" i="10"/>
  <c r="H34" i="10"/>
  <c r="K34" i="10"/>
  <c r="L34" i="10"/>
  <c r="H33" i="10"/>
  <c r="K33" i="10"/>
  <c r="L33" i="10"/>
  <c r="H32" i="10"/>
  <c r="K32" i="10"/>
  <c r="L32" i="10"/>
  <c r="H31" i="10"/>
  <c r="K31" i="10"/>
  <c r="L31" i="10"/>
  <c r="H30" i="10"/>
  <c r="K30" i="10"/>
  <c r="L30" i="10"/>
  <c r="H29" i="10"/>
  <c r="K29" i="10"/>
  <c r="L29" i="10"/>
  <c r="H28" i="10"/>
  <c r="K28" i="10"/>
  <c r="L28" i="10"/>
  <c r="H27" i="10"/>
  <c r="K27" i="10"/>
  <c r="L27" i="10"/>
  <c r="H26" i="10"/>
  <c r="K26" i="10"/>
  <c r="L26" i="10"/>
  <c r="H25" i="10"/>
  <c r="K25" i="10"/>
  <c r="L25" i="10"/>
  <c r="H24" i="10"/>
  <c r="K24" i="10"/>
  <c r="L24" i="10"/>
  <c r="H23" i="10"/>
  <c r="K23" i="10"/>
  <c r="L23" i="10"/>
  <c r="H22" i="10"/>
  <c r="K22" i="10"/>
  <c r="L22" i="10"/>
  <c r="H21" i="10"/>
  <c r="K21" i="10"/>
  <c r="L21" i="10"/>
  <c r="H20" i="10"/>
  <c r="K20" i="10"/>
  <c r="L20" i="10"/>
  <c r="H19" i="10"/>
  <c r="K19" i="10"/>
  <c r="L19" i="10"/>
  <c r="H18" i="10"/>
  <c r="K18" i="10"/>
  <c r="L18" i="10"/>
  <c r="H17" i="10"/>
  <c r="K17" i="10"/>
  <c r="L17" i="10"/>
  <c r="H16" i="10"/>
  <c r="K16" i="10"/>
  <c r="L16" i="10"/>
  <c r="H15" i="10"/>
  <c r="K15" i="10"/>
  <c r="L15" i="10"/>
  <c r="H14" i="10"/>
  <c r="K14" i="10"/>
  <c r="L14" i="10"/>
  <c r="H13" i="10"/>
  <c r="K13" i="10"/>
  <c r="L13" i="10"/>
  <c r="H12" i="10"/>
  <c r="K12" i="10"/>
  <c r="L12" i="10"/>
  <c r="H11" i="10"/>
  <c r="K11" i="10"/>
  <c r="L11" i="10"/>
  <c r="H10" i="10"/>
  <c r="K10" i="10"/>
  <c r="L10" i="10"/>
  <c r="H9" i="10"/>
  <c r="K9" i="10"/>
  <c r="L9" i="10"/>
  <c r="H8" i="10"/>
  <c r="K8" i="10"/>
  <c r="L8" i="10"/>
  <c r="H7" i="10"/>
  <c r="K7" i="10"/>
  <c r="L7" i="10"/>
  <c r="H6" i="10"/>
  <c r="K6" i="10"/>
  <c r="L6" i="10"/>
  <c r="H5" i="10"/>
  <c r="K5" i="10"/>
  <c r="L5" i="10"/>
</calcChain>
</file>

<file path=xl/sharedStrings.xml><?xml version="1.0" encoding="utf-8"?>
<sst xmlns="http://schemas.openxmlformats.org/spreadsheetml/2006/main" count="227" uniqueCount="125">
  <si>
    <t>Penalties2</t>
  </si>
  <si>
    <t>Total2</t>
  </si>
  <si>
    <t>BestTime</t>
  </si>
  <si>
    <t>Last Name</t>
  </si>
  <si>
    <t>Rufus</t>
  </si>
  <si>
    <t>Knapp</t>
  </si>
  <si>
    <t>Marc</t>
  </si>
  <si>
    <t>Leonard</t>
  </si>
  <si>
    <t>OC-1</t>
  </si>
  <si>
    <t>Place</t>
  </si>
  <si>
    <t>K2</t>
  </si>
  <si>
    <t>K1W Rec</t>
  </si>
  <si>
    <t>Joel</t>
  </si>
  <si>
    <t>Martin</t>
  </si>
  <si>
    <t>K1 Rec</t>
  </si>
  <si>
    <t xml:space="preserve">Jennie  </t>
  </si>
  <si>
    <t>Goldberg</t>
  </si>
  <si>
    <t>Age Group</t>
  </si>
  <si>
    <t>FOG</t>
  </si>
  <si>
    <t>Jennie and Dave</t>
    <phoneticPr fontId="1" type="noConversion"/>
  </si>
  <si>
    <t>Zimberg</t>
    <phoneticPr fontId="1" type="noConversion"/>
  </si>
  <si>
    <t>Boo</t>
    <phoneticPr fontId="1" type="noConversion"/>
  </si>
  <si>
    <t>Turner</t>
    <phoneticPr fontId="1" type="noConversion"/>
  </si>
  <si>
    <t>David</t>
    <phoneticPr fontId="1" type="noConversion"/>
  </si>
  <si>
    <t>Zimmerman</t>
    <phoneticPr fontId="1" type="noConversion"/>
  </si>
  <si>
    <t>Class</t>
  </si>
  <si>
    <t>Name</t>
  </si>
  <si>
    <t>Penalties1</t>
  </si>
  <si>
    <t>Total1</t>
  </si>
  <si>
    <t>Time2</t>
  </si>
  <si>
    <t>Bib</t>
  </si>
  <si>
    <t>Cadet</t>
  </si>
  <si>
    <t>David</t>
  </si>
  <si>
    <t>Johnson</t>
  </si>
  <si>
    <t>Boo Turner</t>
  </si>
  <si>
    <t>Isabel</t>
  </si>
  <si>
    <t>Tom</t>
  </si>
  <si>
    <t>Time1</t>
  </si>
  <si>
    <t>K1</t>
  </si>
  <si>
    <t>Fleming</t>
  </si>
  <si>
    <t>K1W</t>
  </si>
  <si>
    <t>Long</t>
  </si>
  <si>
    <t>Kyler</t>
  </si>
  <si>
    <t>Merle</t>
  </si>
  <si>
    <t>Bryson</t>
  </si>
  <si>
    <t>Chad</t>
  </si>
  <si>
    <t>Joey</t>
  </si>
  <si>
    <t>Yeaple</t>
  </si>
  <si>
    <t>Tom Wier</t>
  </si>
  <si>
    <t>C1 Wildwater</t>
  </si>
  <si>
    <t>K1W Wildwater</t>
  </si>
  <si>
    <t>Jennie Goldberg</t>
  </si>
  <si>
    <t>CLASSIC</t>
  </si>
  <si>
    <t>Esther</t>
  </si>
  <si>
    <t>Andrews</t>
  </si>
  <si>
    <t>Steve</t>
  </si>
  <si>
    <t>McCune</t>
  </si>
  <si>
    <t>John</t>
  </si>
  <si>
    <t>OC-1 W</t>
  </si>
  <si>
    <t>Jenny</t>
  </si>
  <si>
    <t>Wakeling</t>
  </si>
  <si>
    <t>C1</t>
  </si>
  <si>
    <t>James</t>
  </si>
  <si>
    <t>Finn</t>
  </si>
  <si>
    <t>Wier</t>
  </si>
  <si>
    <t>C2</t>
  </si>
  <si>
    <t>Sr</t>
  </si>
  <si>
    <t>Mstrs</t>
  </si>
  <si>
    <t>SOG</t>
  </si>
  <si>
    <t>Jr</t>
  </si>
  <si>
    <t>paddler</t>
  </si>
  <si>
    <t>boat</t>
  </si>
  <si>
    <t>time</t>
  </si>
  <si>
    <t>3 June, 2018</t>
  </si>
  <si>
    <t>57th annual WKC Bottoms-Up Regatta</t>
  </si>
  <si>
    <t>SalmonLaSac Whitewater Slalom Results 2018</t>
  </si>
  <si>
    <t>Avery,Rufus, Finn</t>
  </si>
  <si>
    <t>Team</t>
  </si>
  <si>
    <t>Bert, Isabel, Joel</t>
  </si>
  <si>
    <t xml:space="preserve">Avery </t>
  </si>
  <si>
    <t>Wilkens</t>
  </si>
  <si>
    <t>Matt</t>
  </si>
  <si>
    <t>O'Reilly</t>
  </si>
  <si>
    <t xml:space="preserve">Bert </t>
  </si>
  <si>
    <t>Hinkley</t>
  </si>
  <si>
    <t>WOG</t>
  </si>
  <si>
    <t>Rich</t>
  </si>
  <si>
    <t>Roehner</t>
  </si>
  <si>
    <t>Allan</t>
  </si>
  <si>
    <t>Jenny &amp; James</t>
  </si>
  <si>
    <t>Finn &amp; James</t>
  </si>
  <si>
    <t>Kira Krushers</t>
  </si>
  <si>
    <t>Johnson &amp; Avery</t>
  </si>
  <si>
    <t>Kate</t>
  </si>
  <si>
    <t>Whitman</t>
  </si>
  <si>
    <t>K1W  Rec</t>
  </si>
  <si>
    <t>Taylor</t>
  </si>
  <si>
    <t>Alan</t>
  </si>
  <si>
    <t>Mike</t>
  </si>
  <si>
    <t>Baker</t>
  </si>
  <si>
    <t>Jenna</t>
  </si>
  <si>
    <t>Olivia</t>
  </si>
  <si>
    <t>Isaac</t>
  </si>
  <si>
    <t>Sam</t>
  </si>
  <si>
    <t>McMillen</t>
  </si>
  <si>
    <t>Nick</t>
  </si>
  <si>
    <t>Chambers</t>
  </si>
  <si>
    <t>Alex</t>
  </si>
  <si>
    <t>Miloshenko</t>
  </si>
  <si>
    <t>Buck</t>
  </si>
  <si>
    <t>seconds</t>
  </si>
  <si>
    <t>SLS 2018 DOWNRIVER RESULTS</t>
  </si>
  <si>
    <t>Cle Elum River -  2 June, 2018</t>
  </si>
  <si>
    <t>Rufus Knapp</t>
  </si>
  <si>
    <t>K1 Raceboat</t>
  </si>
  <si>
    <t>Doug Zimmerman</t>
  </si>
  <si>
    <t>SUP</t>
  </si>
  <si>
    <t>Wakelings</t>
  </si>
  <si>
    <t>Increment</t>
  </si>
  <si>
    <t>Burgmuller</t>
  </si>
  <si>
    <t>Alex Miloshenko</t>
  </si>
  <si>
    <t>John Buck</t>
  </si>
  <si>
    <t xml:space="preserve">Burgmuller </t>
  </si>
  <si>
    <t>Flow: about 2300cfs on the Bureau of Reclamation inflow to the reservior</t>
  </si>
  <si>
    <t>Flow: about 2200 cfs on the Bureau of Reclamation inflow to the reservior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</si>
</sst>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8"/>
      <name val="Times New Roman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6"/>
      <color theme="0"/>
      <name val="Calibri"/>
      <scheme val="minor"/>
    </font>
    <font>
      <sz val="11"/>
      <color theme="0"/>
      <name val="Calibri"/>
      <scheme val="minor"/>
    </font>
    <font>
      <sz val="18"/>
      <color theme="0"/>
      <name val="Calibri"/>
      <scheme val="minor"/>
    </font>
    <font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5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0" fillId="2" borderId="0" xfId="0" applyFill="1" applyAlignment="1">
      <alignment horizontal="center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15" fontId="0" fillId="0" borderId="0" xfId="0" applyNumberFormat="1"/>
    <xf numFmtId="0" fontId="6" fillId="4" borderId="0" xfId="0" applyFont="1" applyFill="1"/>
    <xf numFmtId="0" fontId="0" fillId="0" borderId="0" xfId="0" applyNumberFormat="1" applyAlignment="1">
      <alignment horizontal="center"/>
    </xf>
    <xf numFmtId="0" fontId="8" fillId="5" borderId="0" xfId="0" applyFont="1" applyFill="1"/>
    <xf numFmtId="0" fontId="9" fillId="5" borderId="0" xfId="0" applyFont="1" applyFill="1"/>
    <xf numFmtId="0" fontId="7" fillId="5" borderId="0" xfId="0" applyFont="1" applyFill="1"/>
    <xf numFmtId="0" fontId="10" fillId="0" borderId="0" xfId="0" applyFont="1"/>
    <xf numFmtId="2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</cellXfs>
  <cellStyles count="15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Normal" xfId="0" builtinId="0"/>
  </cellStyles>
  <dxfs count="18">
    <dxf>
      <numFmt numFmtId="13" formatCode="0%"/>
      <alignment horizontal="center" vertical="bottom" textRotation="0" wrapText="0" indent="0" justifyLastLine="0" shrinkToFit="0"/>
    </dxf>
    <dxf>
      <numFmt numFmtId="2" formatCode="0.00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39994506668294322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able14" displayName="Table14" ref="A4:M53" totalsRowShown="0" headerRowDxfId="17" dataDxfId="16">
  <autoFilter ref="A4:M53"/>
  <sortState ref="A5:O53">
    <sortCondition ref="A4:A53"/>
  </sortState>
  <tableColumns count="13">
    <tableColumn id="1" name="Class" dataDxfId="15"/>
    <tableColumn id="2" name="Age Group" dataDxfId="14"/>
    <tableColumn id="3" name="Bib" dataDxfId="13"/>
    <tableColumn id="4" name="Name" dataDxfId="12"/>
    <tableColumn id="5" name="Last Name" dataDxfId="11"/>
    <tableColumn id="6" name="Time1" dataDxfId="10"/>
    <tableColumn id="7" name="Penalties1" dataDxfId="9"/>
    <tableColumn id="8" name="Total1" dataDxfId="8">
      <calculatedColumnFormula>F5+G5</calculatedColumnFormula>
    </tableColumn>
    <tableColumn id="9" name="Time2" dataDxfId="7"/>
    <tableColumn id="10" name="Penalties2" dataDxfId="6"/>
    <tableColumn id="11" name="Total2" dataDxfId="5">
      <calculatedColumnFormula>I5+J5</calculatedColumnFormula>
    </tableColumn>
    <tableColumn id="12" name="BestTime" dataDxfId="4">
      <calculatedColumnFormula>IF(I5,IF(H5&lt;K5,H5,K5),H5)</calculatedColumnFormula>
    </tableColumn>
    <tableColumn id="15" name="Place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" name="Table27" displayName="Table27" ref="A7:E15" totalsRowShown="0">
  <autoFilter ref="A7:E15"/>
  <sortState ref="A8:E15">
    <sortCondition ref="D7:D15"/>
  </sortState>
  <tableColumns count="5">
    <tableColumn id="1" name="paddler"/>
    <tableColumn id="2" name="boat"/>
    <tableColumn id="3" name="time" dataDxfId="2">
      <calculatedColumnFormula>"25:40.28"</calculatedColumnFormula>
    </tableColumn>
    <tableColumn id="5" name="seconds" dataDxfId="1">
      <calculatedColumnFormula>25*60+40.28</calculatedColumnFormula>
    </tableColumn>
    <tableColumn id="4" name="Increment" dataDxfId="0">
      <calculatedColumnFormula>(Table27[[#This Row],[seconds]]-1540.28)/1540.28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workbookViewId="0">
      <selection activeCell="H65" sqref="H65"/>
    </sheetView>
  </sheetViews>
  <sheetFormatPr defaultRowHeight="14.4" x14ac:dyDescent="0.3"/>
  <cols>
    <col min="1" max="1" width="9.77734375" customWidth="1"/>
    <col min="2" max="2" width="8" customWidth="1"/>
    <col min="4" max="4" width="15.21875" bestFit="1" customWidth="1"/>
    <col min="5" max="5" width="15.88671875" customWidth="1"/>
  </cols>
  <sheetData>
    <row r="1" spans="1:13" ht="21" x14ac:dyDescent="0.5">
      <c r="A1" s="2" t="s">
        <v>75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21" x14ac:dyDescent="0.5">
      <c r="A2" s="2" t="s">
        <v>74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21" x14ac:dyDescent="0.5">
      <c r="A3" s="2" t="s">
        <v>73</v>
      </c>
      <c r="B3" s="3"/>
      <c r="C3" s="3" t="s">
        <v>124</v>
      </c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4.55" x14ac:dyDescent="0.35">
      <c r="A4" s="1" t="s">
        <v>25</v>
      </c>
      <c r="B4" s="1" t="s">
        <v>17</v>
      </c>
      <c r="C4" s="1" t="s">
        <v>30</v>
      </c>
      <c r="D4" s="1" t="s">
        <v>26</v>
      </c>
      <c r="E4" s="1" t="s">
        <v>3</v>
      </c>
      <c r="F4" s="1" t="s">
        <v>37</v>
      </c>
      <c r="G4" s="1" t="s">
        <v>27</v>
      </c>
      <c r="H4" s="1" t="s">
        <v>28</v>
      </c>
      <c r="I4" s="1" t="s">
        <v>29</v>
      </c>
      <c r="J4" s="1" t="s">
        <v>0</v>
      </c>
      <c r="K4" s="1" t="s">
        <v>1</v>
      </c>
      <c r="L4" s="1" t="s">
        <v>2</v>
      </c>
      <c r="M4" s="1" t="s">
        <v>9</v>
      </c>
    </row>
    <row r="5" spans="1:13" ht="14.55" x14ac:dyDescent="0.35">
      <c r="A5" s="5" t="s">
        <v>61</v>
      </c>
      <c r="B5" s="5" t="s">
        <v>31</v>
      </c>
      <c r="C5" s="5">
        <v>87</v>
      </c>
      <c r="D5" s="5" t="s">
        <v>63</v>
      </c>
      <c r="E5" s="5" t="s">
        <v>60</v>
      </c>
      <c r="F5" s="5">
        <v>154.80000000000001</v>
      </c>
      <c r="G5" s="5">
        <v>2</v>
      </c>
      <c r="H5" s="5">
        <f t="shared" ref="H5:H53" si="0">F5+G5</f>
        <v>156.80000000000001</v>
      </c>
      <c r="I5" s="5">
        <v>151.46</v>
      </c>
      <c r="J5" s="5">
        <v>0</v>
      </c>
      <c r="K5" s="5">
        <f t="shared" ref="K5:K53" si="1">I5+J5</f>
        <v>151.46</v>
      </c>
      <c r="L5" s="9">
        <f t="shared" ref="L5:L53" si="2">IF(I5,IF(H5&lt;K5,H5,K5),H5)</f>
        <v>151.46</v>
      </c>
      <c r="M5" s="9">
        <v>1</v>
      </c>
    </row>
    <row r="6" spans="1:13" ht="14.55" x14ac:dyDescent="0.35">
      <c r="A6" s="5" t="s">
        <v>61</v>
      </c>
      <c r="B6" s="5" t="s">
        <v>31</v>
      </c>
      <c r="C6" s="5">
        <v>84</v>
      </c>
      <c r="D6" s="5" t="s">
        <v>43</v>
      </c>
      <c r="E6" s="5" t="s">
        <v>41</v>
      </c>
      <c r="F6" s="5">
        <v>223.67</v>
      </c>
      <c r="G6" s="5">
        <v>60</v>
      </c>
      <c r="H6" s="5">
        <f t="shared" si="0"/>
        <v>283.66999999999996</v>
      </c>
      <c r="I6" s="5">
        <v>220.53</v>
      </c>
      <c r="J6" s="5">
        <v>12</v>
      </c>
      <c r="K6" s="5">
        <f t="shared" si="1"/>
        <v>232.53</v>
      </c>
      <c r="L6" s="5">
        <f t="shared" si="2"/>
        <v>232.53</v>
      </c>
      <c r="M6" s="5">
        <v>2</v>
      </c>
    </row>
    <row r="7" spans="1:13" ht="14.55" x14ac:dyDescent="0.35">
      <c r="A7" s="5" t="s">
        <v>61</v>
      </c>
      <c r="B7" s="5" t="s">
        <v>67</v>
      </c>
      <c r="C7" s="5">
        <v>88</v>
      </c>
      <c r="D7" s="5" t="s">
        <v>62</v>
      </c>
      <c r="E7" s="5" t="s">
        <v>60</v>
      </c>
      <c r="F7" s="5">
        <v>210.09</v>
      </c>
      <c r="G7" s="5">
        <v>0</v>
      </c>
      <c r="H7" s="5">
        <f t="shared" si="0"/>
        <v>210.09</v>
      </c>
      <c r="I7" s="5">
        <v>201.89</v>
      </c>
      <c r="J7" s="5">
        <v>2</v>
      </c>
      <c r="K7" s="5">
        <f t="shared" si="1"/>
        <v>203.89</v>
      </c>
      <c r="L7" s="9">
        <f t="shared" si="2"/>
        <v>203.89</v>
      </c>
      <c r="M7" s="9">
        <v>1</v>
      </c>
    </row>
    <row r="8" spans="1:13" ht="14.55" x14ac:dyDescent="0.35">
      <c r="A8" s="5" t="s">
        <v>61</v>
      </c>
      <c r="B8" s="5" t="s">
        <v>66</v>
      </c>
      <c r="C8" s="5">
        <v>86</v>
      </c>
      <c r="D8" s="5" t="s">
        <v>12</v>
      </c>
      <c r="E8" s="5" t="s">
        <v>56</v>
      </c>
      <c r="F8" s="5">
        <v>147.08000000000001</v>
      </c>
      <c r="G8" s="5">
        <v>0</v>
      </c>
      <c r="H8" s="5">
        <f t="shared" si="0"/>
        <v>147.08000000000001</v>
      </c>
      <c r="I8" s="5">
        <v>160.55000000000001</v>
      </c>
      <c r="J8" s="5">
        <v>2</v>
      </c>
      <c r="K8" s="5">
        <f t="shared" si="1"/>
        <v>162.55000000000001</v>
      </c>
      <c r="L8" s="9">
        <f t="shared" si="2"/>
        <v>147.08000000000001</v>
      </c>
      <c r="M8" s="9">
        <v>1</v>
      </c>
    </row>
    <row r="9" spans="1:13" ht="14.55" x14ac:dyDescent="0.35">
      <c r="A9" s="5" t="s">
        <v>61</v>
      </c>
      <c r="B9" s="5" t="s">
        <v>66</v>
      </c>
      <c r="C9" s="5">
        <v>85</v>
      </c>
      <c r="D9" s="5" t="s">
        <v>36</v>
      </c>
      <c r="E9" s="5" t="s">
        <v>64</v>
      </c>
      <c r="F9" s="5">
        <v>180.06</v>
      </c>
      <c r="G9" s="5">
        <v>6</v>
      </c>
      <c r="H9" s="5">
        <f t="shared" si="0"/>
        <v>186.06</v>
      </c>
      <c r="I9" s="5">
        <v>168.96</v>
      </c>
      <c r="J9" s="5">
        <v>0</v>
      </c>
      <c r="K9" s="5">
        <f t="shared" si="1"/>
        <v>168.96</v>
      </c>
      <c r="L9" s="9">
        <f t="shared" si="2"/>
        <v>168.96</v>
      </c>
      <c r="M9" s="9">
        <v>2</v>
      </c>
    </row>
    <row r="10" spans="1:13" ht="14.55" x14ac:dyDescent="0.35">
      <c r="A10" s="5" t="s">
        <v>65</v>
      </c>
      <c r="B10" s="5"/>
      <c r="C10" s="5">
        <v>41</v>
      </c>
      <c r="D10" s="5" t="s">
        <v>90</v>
      </c>
      <c r="E10" s="5" t="s">
        <v>60</v>
      </c>
      <c r="F10" s="5">
        <v>169.18</v>
      </c>
      <c r="G10" s="5">
        <v>6</v>
      </c>
      <c r="H10" s="5">
        <f t="shared" si="0"/>
        <v>175.18</v>
      </c>
      <c r="I10" s="5">
        <v>182.96</v>
      </c>
      <c r="J10" s="5">
        <v>6</v>
      </c>
      <c r="K10" s="5">
        <f t="shared" si="1"/>
        <v>188.96</v>
      </c>
      <c r="L10" s="9">
        <f t="shared" si="2"/>
        <v>175.18</v>
      </c>
      <c r="M10" s="9">
        <v>1</v>
      </c>
    </row>
    <row r="11" spans="1:13" ht="14.55" x14ac:dyDescent="0.35">
      <c r="A11" s="5" t="s">
        <v>65</v>
      </c>
      <c r="B11" s="5"/>
      <c r="C11" s="5">
        <v>53</v>
      </c>
      <c r="D11" s="5" t="s">
        <v>89</v>
      </c>
      <c r="E11" s="5" t="s">
        <v>60</v>
      </c>
      <c r="F11" s="5">
        <v>236</v>
      </c>
      <c r="G11" s="5">
        <v>4</v>
      </c>
      <c r="H11" s="5">
        <f t="shared" si="0"/>
        <v>240</v>
      </c>
      <c r="I11" s="5">
        <v>999</v>
      </c>
      <c r="J11" s="5"/>
      <c r="K11" s="5">
        <f t="shared" si="1"/>
        <v>999</v>
      </c>
      <c r="L11" s="9">
        <f t="shared" si="2"/>
        <v>240</v>
      </c>
      <c r="M11" s="9">
        <v>2</v>
      </c>
    </row>
    <row r="12" spans="1:13" ht="14.55" x14ac:dyDescent="0.35">
      <c r="A12" s="5" t="s">
        <v>38</v>
      </c>
      <c r="B12" s="5" t="s">
        <v>31</v>
      </c>
      <c r="C12" s="5">
        <v>82</v>
      </c>
      <c r="D12" s="5" t="s">
        <v>42</v>
      </c>
      <c r="E12" s="5" t="s">
        <v>41</v>
      </c>
      <c r="F12" s="5">
        <v>160.9</v>
      </c>
      <c r="G12" s="5">
        <v>8</v>
      </c>
      <c r="H12" s="5">
        <f t="shared" si="0"/>
        <v>168.9</v>
      </c>
      <c r="I12" s="5">
        <v>156.27000000000001</v>
      </c>
      <c r="J12" s="5">
        <v>2</v>
      </c>
      <c r="K12" s="5">
        <f t="shared" si="1"/>
        <v>158.27000000000001</v>
      </c>
      <c r="L12" s="5">
        <f t="shared" si="2"/>
        <v>158.27000000000001</v>
      </c>
      <c r="M12" s="5">
        <v>1</v>
      </c>
    </row>
    <row r="13" spans="1:13" ht="14.55" x14ac:dyDescent="0.35">
      <c r="A13" s="5" t="s">
        <v>38</v>
      </c>
      <c r="B13" s="5" t="s">
        <v>31</v>
      </c>
      <c r="C13" s="5">
        <v>81</v>
      </c>
      <c r="D13" s="5" t="s">
        <v>43</v>
      </c>
      <c r="E13" s="5" t="s">
        <v>41</v>
      </c>
      <c r="F13" s="5">
        <v>163.87</v>
      </c>
      <c r="G13" s="5">
        <v>4</v>
      </c>
      <c r="H13" s="5">
        <f t="shared" si="0"/>
        <v>167.87</v>
      </c>
      <c r="I13" s="5">
        <v>168.68</v>
      </c>
      <c r="J13" s="5">
        <v>4</v>
      </c>
      <c r="K13" s="5">
        <f t="shared" si="1"/>
        <v>172.68</v>
      </c>
      <c r="L13" s="9">
        <f t="shared" si="2"/>
        <v>167.87</v>
      </c>
      <c r="M13" s="9">
        <v>2</v>
      </c>
    </row>
    <row r="14" spans="1:13" ht="14.55" x14ac:dyDescent="0.35">
      <c r="A14" s="5" t="s">
        <v>38</v>
      </c>
      <c r="B14" s="5" t="s">
        <v>18</v>
      </c>
      <c r="C14" s="5">
        <v>73</v>
      </c>
      <c r="D14" s="5" t="s">
        <v>23</v>
      </c>
      <c r="E14" s="5" t="s">
        <v>24</v>
      </c>
      <c r="F14" s="5">
        <v>149.41999999999999</v>
      </c>
      <c r="G14" s="5">
        <v>0</v>
      </c>
      <c r="H14" s="5">
        <f t="shared" si="0"/>
        <v>149.41999999999999</v>
      </c>
      <c r="I14" s="5">
        <v>151.37</v>
      </c>
      <c r="J14" s="5">
        <v>0</v>
      </c>
      <c r="K14" s="5">
        <f t="shared" si="1"/>
        <v>151.37</v>
      </c>
      <c r="L14" s="5">
        <f t="shared" si="2"/>
        <v>149.41999999999999</v>
      </c>
      <c r="M14" s="5">
        <v>1</v>
      </c>
    </row>
    <row r="15" spans="1:13" ht="14.55" x14ac:dyDescent="0.35">
      <c r="A15" s="5" t="s">
        <v>38</v>
      </c>
      <c r="B15" s="5" t="s">
        <v>69</v>
      </c>
      <c r="C15" s="5">
        <v>83</v>
      </c>
      <c r="D15" s="5" t="s">
        <v>79</v>
      </c>
      <c r="E15" s="5" t="s">
        <v>80</v>
      </c>
      <c r="F15" s="5">
        <v>140.08000000000001</v>
      </c>
      <c r="G15" s="5">
        <v>2</v>
      </c>
      <c r="H15" s="5">
        <f t="shared" si="0"/>
        <v>142.08000000000001</v>
      </c>
      <c r="I15" s="5">
        <v>142.15</v>
      </c>
      <c r="J15" s="5">
        <v>0</v>
      </c>
      <c r="K15" s="5">
        <f t="shared" si="1"/>
        <v>142.15</v>
      </c>
      <c r="L15" s="5">
        <f t="shared" si="2"/>
        <v>142.08000000000001</v>
      </c>
      <c r="M15" s="9">
        <v>1</v>
      </c>
    </row>
    <row r="16" spans="1:13" ht="14.55" x14ac:dyDescent="0.35">
      <c r="A16" s="5" t="s">
        <v>38</v>
      </c>
      <c r="B16" s="5" t="s">
        <v>67</v>
      </c>
      <c r="C16" s="5">
        <v>71</v>
      </c>
      <c r="D16" s="5" t="s">
        <v>12</v>
      </c>
      <c r="E16" s="5" t="s">
        <v>13</v>
      </c>
      <c r="F16" s="5">
        <v>139.06</v>
      </c>
      <c r="G16" s="5">
        <v>0</v>
      </c>
      <c r="H16" s="5">
        <f t="shared" si="0"/>
        <v>139.06</v>
      </c>
      <c r="I16" s="5">
        <v>138.12</v>
      </c>
      <c r="J16" s="5">
        <v>0</v>
      </c>
      <c r="K16" s="5">
        <f t="shared" si="1"/>
        <v>138.12</v>
      </c>
      <c r="L16" s="5">
        <f t="shared" si="2"/>
        <v>138.12</v>
      </c>
      <c r="M16" s="5">
        <v>1</v>
      </c>
    </row>
    <row r="17" spans="1:13" ht="14.55" x14ac:dyDescent="0.35">
      <c r="A17" s="5" t="s">
        <v>38</v>
      </c>
      <c r="B17" s="5" t="s">
        <v>68</v>
      </c>
      <c r="C17" s="5">
        <v>79</v>
      </c>
      <c r="D17" s="5" t="s">
        <v>32</v>
      </c>
      <c r="E17" s="5" t="s">
        <v>33</v>
      </c>
      <c r="F17" s="5">
        <v>156.16999999999999</v>
      </c>
      <c r="G17" s="5">
        <v>0</v>
      </c>
      <c r="H17" s="5">
        <f t="shared" si="0"/>
        <v>156.16999999999999</v>
      </c>
      <c r="I17" s="5">
        <v>154.97999999999999</v>
      </c>
      <c r="J17" s="5">
        <v>0</v>
      </c>
      <c r="K17" s="5">
        <f t="shared" si="1"/>
        <v>154.97999999999999</v>
      </c>
      <c r="L17" s="5">
        <f t="shared" si="2"/>
        <v>154.97999999999999</v>
      </c>
      <c r="M17" s="5">
        <v>1</v>
      </c>
    </row>
    <row r="18" spans="1:13" ht="14.55" x14ac:dyDescent="0.35">
      <c r="A18" s="5" t="s">
        <v>38</v>
      </c>
      <c r="B18" s="5" t="s">
        <v>68</v>
      </c>
      <c r="C18" s="5">
        <v>76</v>
      </c>
      <c r="D18" s="5" t="s">
        <v>32</v>
      </c>
      <c r="E18" s="5" t="s">
        <v>39</v>
      </c>
      <c r="F18" s="5">
        <v>161.9</v>
      </c>
      <c r="G18" s="5">
        <v>0</v>
      </c>
      <c r="H18" s="5">
        <f t="shared" si="0"/>
        <v>161.9</v>
      </c>
      <c r="I18" s="5">
        <v>157.02000000000001</v>
      </c>
      <c r="J18" s="5">
        <v>2</v>
      </c>
      <c r="K18" s="5">
        <f t="shared" si="1"/>
        <v>159.02000000000001</v>
      </c>
      <c r="L18" s="5">
        <f t="shared" si="2"/>
        <v>159.02000000000001</v>
      </c>
      <c r="M18" s="5">
        <v>2</v>
      </c>
    </row>
    <row r="19" spans="1:13" ht="14.55" x14ac:dyDescent="0.35">
      <c r="A19" s="5" t="s">
        <v>38</v>
      </c>
      <c r="B19" s="5" t="s">
        <v>68</v>
      </c>
      <c r="C19" s="5">
        <v>63</v>
      </c>
      <c r="D19" s="5" t="s">
        <v>6</v>
      </c>
      <c r="E19" s="5" t="s">
        <v>7</v>
      </c>
      <c r="F19" s="5">
        <v>158.22999999999999</v>
      </c>
      <c r="G19" s="5">
        <v>2</v>
      </c>
      <c r="H19" s="5">
        <f t="shared" si="0"/>
        <v>160.22999999999999</v>
      </c>
      <c r="I19" s="5">
        <v>160.08000000000001</v>
      </c>
      <c r="J19" s="5">
        <v>0</v>
      </c>
      <c r="K19" s="5">
        <f t="shared" si="1"/>
        <v>160.08000000000001</v>
      </c>
      <c r="L19" s="5">
        <f t="shared" si="2"/>
        <v>160.08000000000001</v>
      </c>
      <c r="M19" s="5">
        <v>3</v>
      </c>
    </row>
    <row r="20" spans="1:13" ht="14.55" x14ac:dyDescent="0.35">
      <c r="A20" s="5" t="s">
        <v>38</v>
      </c>
      <c r="B20" s="5" t="s">
        <v>68</v>
      </c>
      <c r="C20" s="5">
        <v>72</v>
      </c>
      <c r="D20" s="5" t="s">
        <v>4</v>
      </c>
      <c r="E20" s="5" t="s">
        <v>5</v>
      </c>
      <c r="F20" s="5">
        <v>161.96</v>
      </c>
      <c r="G20" s="5">
        <v>0</v>
      </c>
      <c r="H20" s="5">
        <f t="shared" si="0"/>
        <v>161.96</v>
      </c>
      <c r="I20" s="5">
        <v>162.44999999999999</v>
      </c>
      <c r="J20" s="5">
        <v>2</v>
      </c>
      <c r="K20" s="5">
        <f t="shared" si="1"/>
        <v>164.45</v>
      </c>
      <c r="L20" s="5">
        <f t="shared" si="2"/>
        <v>161.96</v>
      </c>
      <c r="M20" s="5">
        <v>4</v>
      </c>
    </row>
    <row r="21" spans="1:13" ht="14.55" x14ac:dyDescent="0.35">
      <c r="A21" s="5" t="s">
        <v>38</v>
      </c>
      <c r="B21" s="5" t="s">
        <v>68</v>
      </c>
      <c r="C21" s="5">
        <v>78</v>
      </c>
      <c r="D21" s="5" t="s">
        <v>86</v>
      </c>
      <c r="E21" s="5" t="s">
        <v>87</v>
      </c>
      <c r="F21" s="5">
        <v>165.43</v>
      </c>
      <c r="G21" s="5">
        <v>10</v>
      </c>
      <c r="H21" s="5">
        <f t="shared" si="0"/>
        <v>175.43</v>
      </c>
      <c r="I21" s="5">
        <v>164.87</v>
      </c>
      <c r="J21" s="5">
        <v>2</v>
      </c>
      <c r="K21" s="5">
        <f t="shared" si="1"/>
        <v>166.87</v>
      </c>
      <c r="L21" s="5">
        <f t="shared" si="2"/>
        <v>166.87</v>
      </c>
      <c r="M21" s="5">
        <v>5</v>
      </c>
    </row>
    <row r="22" spans="1:13" ht="14.55" x14ac:dyDescent="0.35">
      <c r="A22" s="5" t="s">
        <v>38</v>
      </c>
      <c r="B22" s="5" t="s">
        <v>68</v>
      </c>
      <c r="C22" s="5">
        <v>70</v>
      </c>
      <c r="D22" s="5" t="s">
        <v>88</v>
      </c>
      <c r="E22" s="5" t="s">
        <v>119</v>
      </c>
      <c r="F22" s="5">
        <v>210.12</v>
      </c>
      <c r="G22" s="5">
        <v>2</v>
      </c>
      <c r="H22" s="5">
        <f t="shared" si="0"/>
        <v>212.12</v>
      </c>
      <c r="I22" s="5">
        <v>999</v>
      </c>
      <c r="J22" s="5"/>
      <c r="K22" s="5">
        <f t="shared" si="1"/>
        <v>999</v>
      </c>
      <c r="L22" s="5">
        <f t="shared" si="2"/>
        <v>212.12</v>
      </c>
      <c r="M22" s="5">
        <v>6</v>
      </c>
    </row>
    <row r="23" spans="1:13" ht="14.55" x14ac:dyDescent="0.35">
      <c r="A23" s="5" t="s">
        <v>38</v>
      </c>
      <c r="B23" s="5" t="s">
        <v>66</v>
      </c>
      <c r="C23" s="5">
        <v>77</v>
      </c>
      <c r="D23" s="5" t="s">
        <v>45</v>
      </c>
      <c r="E23" s="5" t="s">
        <v>41</v>
      </c>
      <c r="F23" s="5">
        <v>138.33000000000001</v>
      </c>
      <c r="G23" s="5">
        <v>2</v>
      </c>
      <c r="H23" s="5">
        <f t="shared" si="0"/>
        <v>140.33000000000001</v>
      </c>
      <c r="I23" s="5">
        <v>138.27000000000001</v>
      </c>
      <c r="J23" s="5">
        <v>4</v>
      </c>
      <c r="K23" s="5">
        <f t="shared" si="1"/>
        <v>142.27000000000001</v>
      </c>
      <c r="L23" s="5">
        <f t="shared" si="2"/>
        <v>140.33000000000001</v>
      </c>
      <c r="M23" s="5">
        <v>1</v>
      </c>
    </row>
    <row r="24" spans="1:13" ht="14.55" x14ac:dyDescent="0.35">
      <c r="A24" s="5" t="s">
        <v>38</v>
      </c>
      <c r="B24" s="5" t="s">
        <v>66</v>
      </c>
      <c r="C24" s="5">
        <v>40</v>
      </c>
      <c r="D24" s="5" t="s">
        <v>81</v>
      </c>
      <c r="E24" s="5" t="s">
        <v>82</v>
      </c>
      <c r="F24" s="5">
        <v>152.77000000000001</v>
      </c>
      <c r="G24" s="5">
        <v>0</v>
      </c>
      <c r="H24" s="5">
        <f t="shared" si="0"/>
        <v>152.77000000000001</v>
      </c>
      <c r="I24" s="5">
        <v>163.31</v>
      </c>
      <c r="J24" s="5">
        <v>2</v>
      </c>
      <c r="K24" s="5">
        <f t="shared" si="1"/>
        <v>165.31</v>
      </c>
      <c r="L24" s="5">
        <f t="shared" si="2"/>
        <v>152.77000000000001</v>
      </c>
      <c r="M24" s="9">
        <v>2</v>
      </c>
    </row>
    <row r="25" spans="1:13" ht="14.55" x14ac:dyDescent="0.35">
      <c r="A25" s="5" t="s">
        <v>38</v>
      </c>
      <c r="B25" s="5" t="s">
        <v>85</v>
      </c>
      <c r="C25" s="5">
        <v>75</v>
      </c>
      <c r="D25" s="5" t="s">
        <v>83</v>
      </c>
      <c r="E25" s="5" t="s">
        <v>84</v>
      </c>
      <c r="F25" s="5">
        <v>164.33</v>
      </c>
      <c r="G25" s="5">
        <v>0</v>
      </c>
      <c r="H25" s="5">
        <f t="shared" si="0"/>
        <v>164.33</v>
      </c>
      <c r="I25" s="5">
        <v>162.43</v>
      </c>
      <c r="J25" s="5">
        <v>0</v>
      </c>
      <c r="K25" s="5">
        <f t="shared" si="1"/>
        <v>162.43</v>
      </c>
      <c r="L25" s="5">
        <f t="shared" si="2"/>
        <v>162.43</v>
      </c>
      <c r="M25" s="9">
        <v>1</v>
      </c>
    </row>
    <row r="26" spans="1:13" ht="14.55" x14ac:dyDescent="0.35">
      <c r="A26" s="5" t="s">
        <v>14</v>
      </c>
      <c r="B26" s="5" t="s">
        <v>31</v>
      </c>
      <c r="C26" s="5">
        <v>80</v>
      </c>
      <c r="D26" s="5" t="s">
        <v>44</v>
      </c>
      <c r="E26" s="5" t="s">
        <v>41</v>
      </c>
      <c r="F26" s="5">
        <v>175.4</v>
      </c>
      <c r="G26" s="5">
        <v>14</v>
      </c>
      <c r="H26" s="5">
        <f t="shared" si="0"/>
        <v>189.4</v>
      </c>
      <c r="I26" s="5">
        <v>177.08</v>
      </c>
      <c r="J26" s="5">
        <v>8</v>
      </c>
      <c r="K26" s="5">
        <f t="shared" si="1"/>
        <v>185.08</v>
      </c>
      <c r="L26" s="5">
        <f t="shared" si="2"/>
        <v>185.08</v>
      </c>
      <c r="M26" s="5">
        <v>1</v>
      </c>
    </row>
    <row r="27" spans="1:13" ht="14.55" x14ac:dyDescent="0.35">
      <c r="A27" s="5" t="s">
        <v>14</v>
      </c>
      <c r="B27" s="5" t="s">
        <v>31</v>
      </c>
      <c r="C27" s="5">
        <v>49</v>
      </c>
      <c r="D27" s="5" t="s">
        <v>102</v>
      </c>
      <c r="E27" s="5" t="s">
        <v>41</v>
      </c>
      <c r="F27" s="5">
        <v>267.48</v>
      </c>
      <c r="G27" s="5">
        <v>208</v>
      </c>
      <c r="H27" s="5">
        <f t="shared" si="0"/>
        <v>475.48</v>
      </c>
      <c r="I27" s="5">
        <v>299.93</v>
      </c>
      <c r="J27" s="5">
        <v>158</v>
      </c>
      <c r="K27" s="5">
        <f t="shared" si="1"/>
        <v>457.93</v>
      </c>
      <c r="L27" s="5">
        <f t="shared" si="2"/>
        <v>457.93</v>
      </c>
      <c r="M27" s="5">
        <v>2</v>
      </c>
    </row>
    <row r="28" spans="1:13" ht="14.55" x14ac:dyDescent="0.35">
      <c r="A28" s="5" t="s">
        <v>14</v>
      </c>
      <c r="B28" s="5" t="s">
        <v>67</v>
      </c>
      <c r="C28" s="5">
        <v>74</v>
      </c>
      <c r="D28" s="5" t="s">
        <v>55</v>
      </c>
      <c r="E28" s="5" t="s">
        <v>54</v>
      </c>
      <c r="F28" s="5">
        <v>175.62</v>
      </c>
      <c r="G28" s="5">
        <v>2</v>
      </c>
      <c r="H28" s="5">
        <f t="shared" si="0"/>
        <v>177.62</v>
      </c>
      <c r="I28" s="5">
        <v>171.31</v>
      </c>
      <c r="J28" s="5">
        <v>2</v>
      </c>
      <c r="K28" s="5">
        <f t="shared" si="1"/>
        <v>173.31</v>
      </c>
      <c r="L28" s="9">
        <f t="shared" si="2"/>
        <v>173.31</v>
      </c>
      <c r="M28" s="9">
        <v>1</v>
      </c>
    </row>
    <row r="29" spans="1:13" ht="14.55" x14ac:dyDescent="0.35">
      <c r="A29" s="5" t="s">
        <v>14</v>
      </c>
      <c r="B29" s="5" t="s">
        <v>68</v>
      </c>
      <c r="C29" s="5">
        <v>46</v>
      </c>
      <c r="D29" s="5" t="s">
        <v>86</v>
      </c>
      <c r="E29" s="5" t="s">
        <v>87</v>
      </c>
      <c r="F29" s="5">
        <v>188.11</v>
      </c>
      <c r="G29" s="5">
        <v>52</v>
      </c>
      <c r="H29" s="5">
        <f t="shared" si="0"/>
        <v>240.11</v>
      </c>
      <c r="I29" s="5">
        <v>186.84</v>
      </c>
      <c r="J29" s="5">
        <v>4</v>
      </c>
      <c r="K29" s="5">
        <f t="shared" si="1"/>
        <v>190.84</v>
      </c>
      <c r="L29" s="5">
        <f t="shared" si="2"/>
        <v>190.84</v>
      </c>
      <c r="M29" s="9">
        <v>1</v>
      </c>
    </row>
    <row r="30" spans="1:13" ht="14.55" x14ac:dyDescent="0.35">
      <c r="A30" s="5" t="s">
        <v>14</v>
      </c>
      <c r="B30" s="5" t="s">
        <v>66</v>
      </c>
      <c r="C30" s="5">
        <v>43</v>
      </c>
      <c r="D30" s="5" t="s">
        <v>103</v>
      </c>
      <c r="E30" s="5" t="s">
        <v>104</v>
      </c>
      <c r="F30" s="5">
        <v>195.23</v>
      </c>
      <c r="G30" s="5">
        <v>0</v>
      </c>
      <c r="H30" s="5">
        <f t="shared" si="0"/>
        <v>195.23</v>
      </c>
      <c r="I30" s="5">
        <v>181.52</v>
      </c>
      <c r="J30" s="5">
        <v>2</v>
      </c>
      <c r="K30" s="5">
        <f t="shared" si="1"/>
        <v>183.52</v>
      </c>
      <c r="L30" s="5">
        <f t="shared" si="2"/>
        <v>183.52</v>
      </c>
      <c r="M30" s="9">
        <v>1</v>
      </c>
    </row>
    <row r="31" spans="1:13" ht="14.55" x14ac:dyDescent="0.35">
      <c r="A31" s="5" t="s">
        <v>14</v>
      </c>
      <c r="B31" s="5" t="s">
        <v>66</v>
      </c>
      <c r="C31" s="5">
        <v>44</v>
      </c>
      <c r="D31" s="5" t="s">
        <v>105</v>
      </c>
      <c r="E31" s="5" t="s">
        <v>106</v>
      </c>
      <c r="F31" s="5">
        <v>185.01</v>
      </c>
      <c r="G31" s="5">
        <v>52</v>
      </c>
      <c r="H31" s="5">
        <f t="shared" si="0"/>
        <v>237.01</v>
      </c>
      <c r="I31" s="5">
        <v>182.93</v>
      </c>
      <c r="J31" s="5">
        <v>2</v>
      </c>
      <c r="K31" s="5">
        <f t="shared" si="1"/>
        <v>184.93</v>
      </c>
      <c r="L31" s="5">
        <f t="shared" si="2"/>
        <v>184.93</v>
      </c>
      <c r="M31" s="9">
        <v>2</v>
      </c>
    </row>
    <row r="32" spans="1:13" ht="14.55" x14ac:dyDescent="0.35">
      <c r="A32" s="5" t="s">
        <v>14</v>
      </c>
      <c r="B32" s="5" t="s">
        <v>66</v>
      </c>
      <c r="C32" s="5">
        <v>42</v>
      </c>
      <c r="D32" s="5" t="s">
        <v>107</v>
      </c>
      <c r="E32" s="5" t="s">
        <v>108</v>
      </c>
      <c r="F32" s="5">
        <v>187.84</v>
      </c>
      <c r="G32" s="5">
        <v>14</v>
      </c>
      <c r="H32" s="5">
        <f t="shared" si="0"/>
        <v>201.84</v>
      </c>
      <c r="I32" s="5">
        <v>194.31</v>
      </c>
      <c r="J32" s="5">
        <v>6</v>
      </c>
      <c r="K32" s="5">
        <f t="shared" si="1"/>
        <v>200.31</v>
      </c>
      <c r="L32" s="9">
        <f t="shared" si="2"/>
        <v>200.31</v>
      </c>
      <c r="M32" s="9">
        <v>3</v>
      </c>
    </row>
    <row r="33" spans="1:13" ht="14.55" x14ac:dyDescent="0.35">
      <c r="A33" s="5" t="s">
        <v>14</v>
      </c>
      <c r="B33" s="5" t="s">
        <v>66</v>
      </c>
      <c r="C33" s="5">
        <v>45</v>
      </c>
      <c r="D33" s="5" t="s">
        <v>57</v>
      </c>
      <c r="E33" s="5" t="s">
        <v>109</v>
      </c>
      <c r="F33" s="5">
        <v>197.3</v>
      </c>
      <c r="G33" s="5">
        <v>8</v>
      </c>
      <c r="H33" s="5">
        <f t="shared" si="0"/>
        <v>205.3</v>
      </c>
      <c r="I33" s="5">
        <v>192.2</v>
      </c>
      <c r="J33" s="5">
        <v>58</v>
      </c>
      <c r="K33" s="5">
        <f t="shared" si="1"/>
        <v>250.2</v>
      </c>
      <c r="L33" s="9">
        <f t="shared" si="2"/>
        <v>205.3</v>
      </c>
      <c r="M33" s="5">
        <v>4</v>
      </c>
    </row>
    <row r="34" spans="1:13" ht="14.55" x14ac:dyDescent="0.35">
      <c r="A34" s="5" t="s">
        <v>40</v>
      </c>
      <c r="B34" s="5" t="s">
        <v>31</v>
      </c>
      <c r="C34" s="5">
        <v>55</v>
      </c>
      <c r="D34" s="5" t="s">
        <v>35</v>
      </c>
      <c r="E34" s="5" t="s">
        <v>96</v>
      </c>
      <c r="F34" s="5">
        <v>169.86</v>
      </c>
      <c r="G34" s="5">
        <v>4</v>
      </c>
      <c r="H34" s="5">
        <f t="shared" si="0"/>
        <v>173.86</v>
      </c>
      <c r="I34" s="5">
        <v>165.28</v>
      </c>
      <c r="J34" s="5">
        <v>4</v>
      </c>
      <c r="K34" s="5">
        <f t="shared" si="1"/>
        <v>169.28</v>
      </c>
      <c r="L34" s="5">
        <f t="shared" si="2"/>
        <v>169.28</v>
      </c>
      <c r="M34" s="5">
        <v>1</v>
      </c>
    </row>
    <row r="35" spans="1:13" ht="14.55" x14ac:dyDescent="0.35">
      <c r="A35" s="5" t="s">
        <v>40</v>
      </c>
      <c r="B35" s="5" t="s">
        <v>31</v>
      </c>
      <c r="C35" s="5">
        <v>54</v>
      </c>
      <c r="D35" s="5" t="s">
        <v>35</v>
      </c>
      <c r="E35" s="5" t="s">
        <v>41</v>
      </c>
      <c r="F35" s="5">
        <v>178.62</v>
      </c>
      <c r="G35" s="5">
        <v>10</v>
      </c>
      <c r="H35" s="5">
        <f t="shared" si="0"/>
        <v>188.62</v>
      </c>
      <c r="I35" s="5">
        <v>202.8</v>
      </c>
      <c r="J35" s="5">
        <v>4</v>
      </c>
      <c r="K35" s="5">
        <f t="shared" si="1"/>
        <v>206.8</v>
      </c>
      <c r="L35" s="5">
        <f t="shared" si="2"/>
        <v>188.62</v>
      </c>
      <c r="M35" s="5">
        <v>2</v>
      </c>
    </row>
    <row r="36" spans="1:13" ht="14.55" x14ac:dyDescent="0.35">
      <c r="A36" s="5" t="s">
        <v>40</v>
      </c>
      <c r="B36" s="5" t="s">
        <v>18</v>
      </c>
      <c r="C36" s="5">
        <v>52</v>
      </c>
      <c r="D36" s="5" t="s">
        <v>21</v>
      </c>
      <c r="E36" s="5" t="s">
        <v>22</v>
      </c>
      <c r="F36" s="5">
        <v>162.38999999999999</v>
      </c>
      <c r="G36" s="5">
        <v>2</v>
      </c>
      <c r="H36" s="5">
        <f t="shared" si="0"/>
        <v>164.39</v>
      </c>
      <c r="I36" s="5">
        <v>156.55000000000001</v>
      </c>
      <c r="J36" s="5">
        <v>2</v>
      </c>
      <c r="K36" s="5">
        <f t="shared" si="1"/>
        <v>158.55000000000001</v>
      </c>
      <c r="L36" s="5">
        <f t="shared" si="2"/>
        <v>158.55000000000001</v>
      </c>
      <c r="M36" s="5">
        <v>1</v>
      </c>
    </row>
    <row r="37" spans="1:13" ht="14.55" x14ac:dyDescent="0.35">
      <c r="A37" s="5" t="s">
        <v>40</v>
      </c>
      <c r="B37" s="5" t="s">
        <v>68</v>
      </c>
      <c r="C37" s="5">
        <v>50</v>
      </c>
      <c r="D37" s="5" t="s">
        <v>46</v>
      </c>
      <c r="E37" s="5" t="s">
        <v>47</v>
      </c>
      <c r="F37" s="5">
        <v>178.25</v>
      </c>
      <c r="G37" s="5">
        <v>0</v>
      </c>
      <c r="H37" s="5">
        <f t="shared" si="0"/>
        <v>178.25</v>
      </c>
      <c r="I37" s="5">
        <v>187.21</v>
      </c>
      <c r="J37" s="5">
        <v>0</v>
      </c>
      <c r="K37" s="5">
        <f t="shared" si="1"/>
        <v>187.21</v>
      </c>
      <c r="L37" s="5">
        <f t="shared" si="2"/>
        <v>178.25</v>
      </c>
      <c r="M37" s="5">
        <v>1</v>
      </c>
    </row>
    <row r="38" spans="1:13" ht="14.55" x14ac:dyDescent="0.35">
      <c r="A38" s="5" t="s">
        <v>40</v>
      </c>
      <c r="B38" s="5" t="s">
        <v>68</v>
      </c>
      <c r="C38" s="5">
        <v>51</v>
      </c>
      <c r="D38" s="5" t="s">
        <v>15</v>
      </c>
      <c r="E38" s="5" t="s">
        <v>16</v>
      </c>
      <c r="F38" s="5">
        <v>182.1</v>
      </c>
      <c r="G38" s="5">
        <v>0</v>
      </c>
      <c r="H38" s="5">
        <f t="shared" si="0"/>
        <v>182.1</v>
      </c>
      <c r="I38" s="5">
        <v>187.62</v>
      </c>
      <c r="J38" s="5">
        <v>0</v>
      </c>
      <c r="K38" s="5">
        <f t="shared" si="1"/>
        <v>187.62</v>
      </c>
      <c r="L38" s="5">
        <f t="shared" si="2"/>
        <v>182.1</v>
      </c>
      <c r="M38" s="5">
        <v>2</v>
      </c>
    </row>
    <row r="39" spans="1:13" ht="14.55" x14ac:dyDescent="0.35">
      <c r="A39" s="5" t="s">
        <v>95</v>
      </c>
      <c r="B39" s="5" t="s">
        <v>67</v>
      </c>
      <c r="C39" s="5">
        <v>56</v>
      </c>
      <c r="D39" s="5" t="s">
        <v>93</v>
      </c>
      <c r="E39" s="5" t="s">
        <v>94</v>
      </c>
      <c r="F39" s="5">
        <v>249.9</v>
      </c>
      <c r="G39" s="5">
        <v>0</v>
      </c>
      <c r="H39" s="5">
        <f t="shared" si="0"/>
        <v>249.9</v>
      </c>
      <c r="I39" s="5">
        <v>999</v>
      </c>
      <c r="J39" s="5"/>
      <c r="K39" s="5">
        <f t="shared" si="1"/>
        <v>999</v>
      </c>
      <c r="L39" s="5">
        <f t="shared" si="2"/>
        <v>249.9</v>
      </c>
      <c r="M39" s="9">
        <v>2</v>
      </c>
    </row>
    <row r="40" spans="1:13" ht="14.55" x14ac:dyDescent="0.35">
      <c r="A40" s="5" t="s">
        <v>11</v>
      </c>
      <c r="B40" s="5" t="s">
        <v>31</v>
      </c>
      <c r="C40" s="5">
        <v>48</v>
      </c>
      <c r="D40" s="5" t="s">
        <v>100</v>
      </c>
      <c r="E40" s="5" t="s">
        <v>41</v>
      </c>
      <c r="F40" s="5">
        <v>246.14</v>
      </c>
      <c r="G40" s="5">
        <v>114</v>
      </c>
      <c r="H40" s="5">
        <f t="shared" si="0"/>
        <v>360.14</v>
      </c>
      <c r="I40" s="5">
        <v>308.61</v>
      </c>
      <c r="J40" s="5">
        <v>106</v>
      </c>
      <c r="K40" s="5">
        <f t="shared" si="1"/>
        <v>414.61</v>
      </c>
      <c r="L40" s="9">
        <f t="shared" si="2"/>
        <v>360.14</v>
      </c>
      <c r="M40" s="9">
        <v>1</v>
      </c>
    </row>
    <row r="41" spans="1:13" ht="14.55" x14ac:dyDescent="0.35">
      <c r="A41" s="5" t="s">
        <v>11</v>
      </c>
      <c r="B41" s="5" t="s">
        <v>31</v>
      </c>
      <c r="C41" s="5">
        <v>47</v>
      </c>
      <c r="D41" s="5" t="s">
        <v>101</v>
      </c>
      <c r="E41" s="5" t="s">
        <v>41</v>
      </c>
      <c r="F41" s="5">
        <v>259.95</v>
      </c>
      <c r="G41" s="5">
        <v>164</v>
      </c>
      <c r="H41" s="5">
        <f t="shared" si="0"/>
        <v>423.95</v>
      </c>
      <c r="I41" s="5">
        <v>260.89999999999998</v>
      </c>
      <c r="J41" s="5">
        <v>108</v>
      </c>
      <c r="K41" s="5">
        <f t="shared" si="1"/>
        <v>368.9</v>
      </c>
      <c r="L41" s="9">
        <f t="shared" si="2"/>
        <v>368.9</v>
      </c>
      <c r="M41" s="9">
        <v>2</v>
      </c>
    </row>
    <row r="42" spans="1:13" ht="14.55" x14ac:dyDescent="0.35">
      <c r="A42" s="5" t="s">
        <v>11</v>
      </c>
      <c r="B42" s="5" t="s">
        <v>67</v>
      </c>
      <c r="C42" s="5">
        <v>57</v>
      </c>
      <c r="D42" s="5" t="s">
        <v>53</v>
      </c>
      <c r="E42" s="5" t="s">
        <v>54</v>
      </c>
      <c r="F42" s="5">
        <v>216.86</v>
      </c>
      <c r="G42" s="5">
        <v>0</v>
      </c>
      <c r="H42" s="5">
        <f t="shared" si="0"/>
        <v>216.86</v>
      </c>
      <c r="I42" s="5">
        <v>219.95</v>
      </c>
      <c r="J42" s="5">
        <v>6</v>
      </c>
      <c r="K42" s="5">
        <f t="shared" si="1"/>
        <v>225.95</v>
      </c>
      <c r="L42" s="5">
        <f t="shared" si="2"/>
        <v>216.86</v>
      </c>
      <c r="M42" s="5">
        <v>1</v>
      </c>
    </row>
    <row r="43" spans="1:13" ht="14.55" x14ac:dyDescent="0.35">
      <c r="A43" s="5" t="s">
        <v>10</v>
      </c>
      <c r="B43" s="5"/>
      <c r="C43" s="5">
        <v>65</v>
      </c>
      <c r="D43" s="5" t="s">
        <v>19</v>
      </c>
      <c r="E43" s="6" t="s">
        <v>20</v>
      </c>
      <c r="F43" s="5">
        <v>203.09</v>
      </c>
      <c r="G43" s="5">
        <v>2</v>
      </c>
      <c r="H43" s="5">
        <f t="shared" si="0"/>
        <v>205.09</v>
      </c>
      <c r="I43" s="5">
        <v>999</v>
      </c>
      <c r="J43" s="5"/>
      <c r="K43" s="5">
        <f t="shared" si="1"/>
        <v>999</v>
      </c>
      <c r="L43" s="5">
        <f t="shared" si="2"/>
        <v>205.09</v>
      </c>
      <c r="M43" s="5">
        <v>1</v>
      </c>
    </row>
    <row r="44" spans="1:13" ht="14.55" x14ac:dyDescent="0.35">
      <c r="A44" s="5" t="s">
        <v>10</v>
      </c>
      <c r="B44" s="5"/>
      <c r="C44" s="5">
        <v>64</v>
      </c>
      <c r="D44" s="5" t="s">
        <v>91</v>
      </c>
      <c r="E44" s="5" t="s">
        <v>54</v>
      </c>
      <c r="F44" s="5">
        <v>215.16</v>
      </c>
      <c r="G44" s="5">
        <v>8</v>
      </c>
      <c r="H44" s="5">
        <f t="shared" si="0"/>
        <v>223.16</v>
      </c>
      <c r="I44" s="5">
        <v>999</v>
      </c>
      <c r="J44" s="5"/>
      <c r="K44" s="5">
        <f t="shared" si="1"/>
        <v>999</v>
      </c>
      <c r="L44" s="5">
        <f t="shared" si="2"/>
        <v>223.16</v>
      </c>
      <c r="M44" s="5">
        <v>2</v>
      </c>
    </row>
    <row r="45" spans="1:13" ht="14.55" x14ac:dyDescent="0.35">
      <c r="A45" s="5" t="s">
        <v>10</v>
      </c>
      <c r="B45" s="5"/>
      <c r="C45" s="5"/>
      <c r="D45" s="5"/>
      <c r="E45" s="5" t="s">
        <v>92</v>
      </c>
      <c r="F45" s="5">
        <v>223.57</v>
      </c>
      <c r="G45" s="5">
        <v>10</v>
      </c>
      <c r="H45" s="5">
        <f t="shared" si="0"/>
        <v>233.57</v>
      </c>
      <c r="I45" s="5">
        <v>999</v>
      </c>
      <c r="J45" s="5"/>
      <c r="K45" s="5">
        <f t="shared" si="1"/>
        <v>999</v>
      </c>
      <c r="L45" s="5">
        <f t="shared" si="2"/>
        <v>233.57</v>
      </c>
      <c r="M45" s="5">
        <v>3</v>
      </c>
    </row>
    <row r="46" spans="1:13" ht="14.55" x14ac:dyDescent="0.35">
      <c r="A46" s="5" t="s">
        <v>8</v>
      </c>
      <c r="B46" s="5" t="s">
        <v>31</v>
      </c>
      <c r="C46" s="5">
        <v>58</v>
      </c>
      <c r="D46" s="5" t="s">
        <v>63</v>
      </c>
      <c r="E46" s="5" t="s">
        <v>60</v>
      </c>
      <c r="F46" s="5">
        <v>188.93</v>
      </c>
      <c r="G46" s="5">
        <v>8</v>
      </c>
      <c r="H46" s="5">
        <f t="shared" si="0"/>
        <v>196.93</v>
      </c>
      <c r="I46" s="5">
        <v>183.57</v>
      </c>
      <c r="J46" s="5">
        <v>6</v>
      </c>
      <c r="K46" s="5">
        <f t="shared" si="1"/>
        <v>189.57</v>
      </c>
      <c r="L46" s="5">
        <f t="shared" si="2"/>
        <v>189.57</v>
      </c>
      <c r="M46" s="5">
        <v>1</v>
      </c>
    </row>
    <row r="47" spans="1:13" ht="14.55" x14ac:dyDescent="0.35">
      <c r="A47" s="5" t="s">
        <v>8</v>
      </c>
      <c r="B47" s="5" t="s">
        <v>67</v>
      </c>
      <c r="C47" s="5">
        <v>96</v>
      </c>
      <c r="D47" s="5" t="s">
        <v>81</v>
      </c>
      <c r="E47" s="5" t="s">
        <v>82</v>
      </c>
      <c r="F47" s="5">
        <v>216.2</v>
      </c>
      <c r="G47" s="5">
        <v>6</v>
      </c>
      <c r="H47" s="5">
        <f t="shared" si="0"/>
        <v>222.2</v>
      </c>
      <c r="I47" s="5">
        <v>999</v>
      </c>
      <c r="J47" s="5"/>
      <c r="K47" s="5">
        <f t="shared" si="1"/>
        <v>999</v>
      </c>
      <c r="L47" s="5">
        <f t="shared" si="2"/>
        <v>222.2</v>
      </c>
      <c r="M47" s="9">
        <v>1</v>
      </c>
    </row>
    <row r="48" spans="1:13" ht="14.55" x14ac:dyDescent="0.35">
      <c r="A48" s="5" t="s">
        <v>8</v>
      </c>
      <c r="B48" s="5" t="s">
        <v>68</v>
      </c>
      <c r="C48" s="5">
        <v>61</v>
      </c>
      <c r="D48" s="5" t="s">
        <v>97</v>
      </c>
      <c r="E48" s="5" t="s">
        <v>122</v>
      </c>
      <c r="F48" s="5">
        <v>199.23</v>
      </c>
      <c r="G48" s="5">
        <v>0</v>
      </c>
      <c r="H48" s="5">
        <f t="shared" si="0"/>
        <v>199.23</v>
      </c>
      <c r="I48" s="5">
        <v>198.5</v>
      </c>
      <c r="J48" s="5">
        <v>4</v>
      </c>
      <c r="K48" s="5">
        <f t="shared" si="1"/>
        <v>202.5</v>
      </c>
      <c r="L48" s="5">
        <f t="shared" si="2"/>
        <v>199.23</v>
      </c>
      <c r="M48" s="5">
        <v>2</v>
      </c>
    </row>
    <row r="49" spans="1:13" ht="14.55" x14ac:dyDescent="0.35">
      <c r="A49" s="5" t="s">
        <v>8</v>
      </c>
      <c r="B49" s="5" t="s">
        <v>68</v>
      </c>
      <c r="C49" s="5">
        <v>62</v>
      </c>
      <c r="D49" s="5" t="s">
        <v>6</v>
      </c>
      <c r="E49" s="5" t="s">
        <v>7</v>
      </c>
      <c r="F49" s="5">
        <v>228.04</v>
      </c>
      <c r="G49" s="5">
        <v>6</v>
      </c>
      <c r="H49" s="5">
        <f t="shared" si="0"/>
        <v>234.04</v>
      </c>
      <c r="I49" s="5">
        <v>214.68</v>
      </c>
      <c r="J49" s="5">
        <v>4</v>
      </c>
      <c r="K49" s="5">
        <f t="shared" si="1"/>
        <v>218.68</v>
      </c>
      <c r="L49" s="5">
        <f t="shared" si="2"/>
        <v>218.68</v>
      </c>
      <c r="M49" s="5">
        <v>1</v>
      </c>
    </row>
    <row r="50" spans="1:13" ht="14.55" x14ac:dyDescent="0.35">
      <c r="A50" s="5" t="s">
        <v>8</v>
      </c>
      <c r="B50" s="5" t="s">
        <v>68</v>
      </c>
      <c r="C50" s="5">
        <v>60</v>
      </c>
      <c r="D50" s="5" t="s">
        <v>98</v>
      </c>
      <c r="E50" s="5" t="s">
        <v>99</v>
      </c>
      <c r="F50" s="5">
        <v>239.37</v>
      </c>
      <c r="G50" s="5">
        <v>56</v>
      </c>
      <c r="H50" s="5">
        <f t="shared" si="0"/>
        <v>295.37</v>
      </c>
      <c r="I50" s="5">
        <v>208.39</v>
      </c>
      <c r="J50" s="5">
        <v>16</v>
      </c>
      <c r="K50" s="5">
        <f t="shared" si="1"/>
        <v>224.39</v>
      </c>
      <c r="L50" s="9">
        <f t="shared" si="2"/>
        <v>224.39</v>
      </c>
      <c r="M50" s="5">
        <v>3</v>
      </c>
    </row>
    <row r="51" spans="1:13" ht="14.55" x14ac:dyDescent="0.35">
      <c r="A51" s="5" t="s">
        <v>58</v>
      </c>
      <c r="B51" s="5"/>
      <c r="C51" s="5">
        <v>59</v>
      </c>
      <c r="D51" s="5" t="s">
        <v>59</v>
      </c>
      <c r="E51" s="5" t="s">
        <v>60</v>
      </c>
      <c r="F51" s="5">
        <v>274.52</v>
      </c>
      <c r="G51" s="5">
        <v>18</v>
      </c>
      <c r="H51" s="5">
        <f t="shared" si="0"/>
        <v>292.52</v>
      </c>
      <c r="I51" s="5">
        <v>283.11</v>
      </c>
      <c r="J51" s="5">
        <v>54</v>
      </c>
      <c r="K51" s="5">
        <f t="shared" si="1"/>
        <v>337.11</v>
      </c>
      <c r="L51" s="5">
        <f t="shared" si="2"/>
        <v>292.52</v>
      </c>
      <c r="M51" s="5">
        <v>1</v>
      </c>
    </row>
    <row r="52" spans="1:13" ht="14.55" x14ac:dyDescent="0.35">
      <c r="A52" s="5" t="s">
        <v>77</v>
      </c>
      <c r="B52" s="5"/>
      <c r="C52" s="5">
        <v>30</v>
      </c>
      <c r="D52" s="5" t="s">
        <v>76</v>
      </c>
      <c r="E52" s="5"/>
      <c r="F52" s="5">
        <v>170.71</v>
      </c>
      <c r="G52" s="5">
        <v>8</v>
      </c>
      <c r="H52" s="5">
        <f t="shared" si="0"/>
        <v>178.71</v>
      </c>
      <c r="I52" s="5">
        <v>999</v>
      </c>
      <c r="J52" s="5"/>
      <c r="K52" s="5">
        <f t="shared" si="1"/>
        <v>999</v>
      </c>
      <c r="L52" s="5">
        <f t="shared" si="2"/>
        <v>178.71</v>
      </c>
      <c r="M52" s="5">
        <v>1</v>
      </c>
    </row>
    <row r="53" spans="1:13" ht="14.55" x14ac:dyDescent="0.35">
      <c r="A53" s="5" t="s">
        <v>77</v>
      </c>
      <c r="B53" s="5"/>
      <c r="C53" s="5">
        <v>32</v>
      </c>
      <c r="D53" s="5" t="s">
        <v>78</v>
      </c>
      <c r="E53" s="5"/>
      <c r="F53" s="5">
        <v>178.42</v>
      </c>
      <c r="G53" s="5">
        <v>10</v>
      </c>
      <c r="H53" s="5">
        <f t="shared" si="0"/>
        <v>188.42</v>
      </c>
      <c r="I53" s="5">
        <v>999</v>
      </c>
      <c r="J53" s="5"/>
      <c r="K53" s="5">
        <f t="shared" si="1"/>
        <v>999</v>
      </c>
      <c r="L53" s="5">
        <f t="shared" si="2"/>
        <v>188.42</v>
      </c>
      <c r="M53" s="5">
        <v>2</v>
      </c>
    </row>
    <row r="59" spans="1:13" ht="14.55" x14ac:dyDescent="0.35">
      <c r="A59" s="7"/>
    </row>
    <row r="63" spans="1:13" ht="14.55" x14ac:dyDescent="0.35">
      <c r="C63" s="5"/>
      <c r="D63" s="5"/>
    </row>
    <row r="64" spans="1:13" ht="14.55" x14ac:dyDescent="0.35">
      <c r="A64" s="17"/>
      <c r="B64" s="17"/>
      <c r="C64" s="9"/>
      <c r="D64" s="14"/>
      <c r="E64" s="15"/>
    </row>
    <row r="65" spans="1:5" ht="14.55" x14ac:dyDescent="0.35">
      <c r="A65" s="17"/>
      <c r="B65" s="17"/>
      <c r="C65" s="9"/>
      <c r="D65" s="14"/>
      <c r="E65" s="15"/>
    </row>
    <row r="66" spans="1:5" ht="14.55" x14ac:dyDescent="0.35">
      <c r="A66" s="17"/>
      <c r="B66" s="17"/>
      <c r="C66" s="9"/>
      <c r="D66" s="14"/>
      <c r="E66" s="15"/>
    </row>
    <row r="67" spans="1:5" ht="14.55" x14ac:dyDescent="0.35">
      <c r="A67" s="17"/>
      <c r="B67" s="17"/>
      <c r="C67" s="9"/>
      <c r="D67" s="14"/>
      <c r="E67" s="15"/>
    </row>
    <row r="68" spans="1:5" ht="14.55" x14ac:dyDescent="0.35">
      <c r="A68" s="17"/>
      <c r="B68" s="17"/>
      <c r="C68" s="9"/>
      <c r="D68" s="14"/>
      <c r="E68" s="15"/>
    </row>
    <row r="69" spans="1:5" ht="14.55" x14ac:dyDescent="0.35">
      <c r="A69" s="17"/>
      <c r="B69" s="17"/>
      <c r="C69" s="9"/>
      <c r="D69" s="14"/>
      <c r="E69" s="15"/>
    </row>
    <row r="70" spans="1:5" ht="14.55" x14ac:dyDescent="0.35">
      <c r="A70" s="17"/>
      <c r="B70" s="17"/>
      <c r="C70" s="9"/>
      <c r="D70" s="14"/>
      <c r="E70" s="15"/>
    </row>
    <row r="71" spans="1:5" ht="14.55" x14ac:dyDescent="0.35">
      <c r="A71" s="17"/>
      <c r="B71" s="17"/>
      <c r="C71" s="9"/>
      <c r="D71" s="14"/>
      <c r="E71" s="15"/>
    </row>
    <row r="74" spans="1:5" ht="18.45" x14ac:dyDescent="0.45">
      <c r="A74" s="13"/>
      <c r="B74" s="13"/>
    </row>
    <row r="75" spans="1:5" ht="18.45" x14ac:dyDescent="0.45">
      <c r="A75" s="13"/>
      <c r="B75" s="13"/>
    </row>
    <row r="76" spans="1:5" ht="18" x14ac:dyDescent="0.35">
      <c r="A76" s="16"/>
      <c r="B76" s="13"/>
    </row>
    <row r="77" spans="1:5" ht="18" x14ac:dyDescent="0.35">
      <c r="A77" s="16"/>
      <c r="B77" s="13"/>
    </row>
    <row r="78" spans="1:5" ht="18" x14ac:dyDescent="0.35">
      <c r="A78" s="16"/>
      <c r="B78" s="13"/>
    </row>
    <row r="79" spans="1:5" ht="18" x14ac:dyDescent="0.35">
      <c r="A79" s="16"/>
      <c r="B79" s="13"/>
    </row>
    <row r="80" spans="1:5" ht="18" x14ac:dyDescent="0.35">
      <c r="A80" s="16"/>
      <c r="B80" s="13"/>
    </row>
  </sheetData>
  <pageMargins left="0.2" right="0.2" top="0.25" bottom="0.25" header="0.3" footer="0.3"/>
  <pageSetup orientation="landscape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activeCell="A19" sqref="A19:A20"/>
    </sheetView>
  </sheetViews>
  <sheetFormatPr defaultRowHeight="14.4" x14ac:dyDescent="0.3"/>
  <cols>
    <col min="1" max="1" width="21.33203125" customWidth="1"/>
    <col min="2" max="2" width="16.21875" customWidth="1"/>
    <col min="3" max="3" width="10.77734375" customWidth="1"/>
    <col min="4" max="4" width="11" customWidth="1"/>
    <col min="5" max="5" width="16.88671875" customWidth="1"/>
  </cols>
  <sheetData>
    <row r="1" spans="1:5" ht="25.95" x14ac:dyDescent="0.6">
      <c r="A1" s="10" t="s">
        <v>111</v>
      </c>
      <c r="B1" s="11"/>
      <c r="C1" s="11"/>
      <c r="D1" s="11"/>
      <c r="E1" s="11"/>
    </row>
    <row r="2" spans="1:5" ht="14.55" x14ac:dyDescent="0.35">
      <c r="A2" s="7" t="s">
        <v>112</v>
      </c>
    </row>
    <row r="3" spans="1:5" ht="14.55" x14ac:dyDescent="0.35">
      <c r="A3" t="s">
        <v>123</v>
      </c>
    </row>
    <row r="6" spans="1:5" ht="15.45" x14ac:dyDescent="0.35">
      <c r="A6" s="12" t="s">
        <v>52</v>
      </c>
      <c r="B6" s="12"/>
      <c r="C6" s="12"/>
      <c r="D6" s="12"/>
      <c r="E6" s="12"/>
    </row>
    <row r="7" spans="1:5" ht="14.55" x14ac:dyDescent="0.35">
      <c r="A7" t="s">
        <v>70</v>
      </c>
      <c r="B7" t="s">
        <v>71</v>
      </c>
      <c r="C7" s="5" t="s">
        <v>72</v>
      </c>
      <c r="D7" s="5" t="s">
        <v>110</v>
      </c>
      <c r="E7" t="s">
        <v>118</v>
      </c>
    </row>
    <row r="8" spans="1:5" ht="14.55" x14ac:dyDescent="0.35">
      <c r="A8" t="s">
        <v>34</v>
      </c>
      <c r="B8" t="s">
        <v>50</v>
      </c>
      <c r="C8" s="9" t="str">
        <f>"25:40.28"</f>
        <v>25:40.28</v>
      </c>
      <c r="D8" s="14">
        <f>25*60+40.28</f>
        <v>1540.28</v>
      </c>
      <c r="E8" s="15">
        <f>(Table27[[#This Row],[seconds]]-1540.28)/1540.28</f>
        <v>0</v>
      </c>
    </row>
    <row r="9" spans="1:5" ht="14.55" x14ac:dyDescent="0.35">
      <c r="A9" t="s">
        <v>48</v>
      </c>
      <c r="B9" t="s">
        <v>49</v>
      </c>
      <c r="C9" s="9" t="str">
        <f>"26:28.20"</f>
        <v>26:28.20</v>
      </c>
      <c r="D9" s="14">
        <f>26*60+28.2</f>
        <v>1588.2</v>
      </c>
      <c r="E9" s="15">
        <f>(Table27[[#This Row],[seconds]]-1540.28)/1540.28</f>
        <v>3.1111226530241301E-2</v>
      </c>
    </row>
    <row r="10" spans="1:5" ht="14.55" x14ac:dyDescent="0.35">
      <c r="A10" t="s">
        <v>51</v>
      </c>
      <c r="B10" t="s">
        <v>50</v>
      </c>
      <c r="C10" s="9" t="str">
        <f>"28:20.58"</f>
        <v>28:20.58</v>
      </c>
      <c r="D10" s="14">
        <f>28*60+20.58</f>
        <v>1700.58</v>
      </c>
      <c r="E10" s="15">
        <f>(Table27[[#This Row],[seconds]]-1540.28)/1540.28</f>
        <v>0.10407198691147061</v>
      </c>
    </row>
    <row r="11" spans="1:5" ht="14.55" x14ac:dyDescent="0.35">
      <c r="A11" t="s">
        <v>117</v>
      </c>
      <c r="B11" t="s">
        <v>65</v>
      </c>
      <c r="C11" s="9" t="str">
        <f>"28:24.58"</f>
        <v>28:24.58</v>
      </c>
      <c r="D11" s="14">
        <f>28*60+24.58</f>
        <v>1704.58</v>
      </c>
      <c r="E11" s="15">
        <f>(Table27[[#This Row],[seconds]]-1540.28)/1540.28</f>
        <v>0.10666891733970445</v>
      </c>
    </row>
    <row r="12" spans="1:5" ht="14.55" x14ac:dyDescent="0.35">
      <c r="A12" t="s">
        <v>113</v>
      </c>
      <c r="B12" t="s">
        <v>114</v>
      </c>
      <c r="C12" s="9" t="str">
        <f>"29:26.85"</f>
        <v>29:26.85</v>
      </c>
      <c r="D12" s="14">
        <f>29*60+26.85</f>
        <v>1766.85</v>
      </c>
      <c r="E12" s="15">
        <f>(Table27[[#This Row],[seconds]]-1540.28)/1540.28</f>
        <v>0.14709663178123455</v>
      </c>
    </row>
    <row r="13" spans="1:5" ht="14.55" x14ac:dyDescent="0.35">
      <c r="A13" t="s">
        <v>121</v>
      </c>
      <c r="B13" t="s">
        <v>14</v>
      </c>
      <c r="C13" s="9" t="str">
        <f>"31:52.08"</f>
        <v>31:52.08</v>
      </c>
      <c r="D13" s="14">
        <f>31*60+32.08</f>
        <v>1892.08</v>
      </c>
      <c r="E13" s="15">
        <f>(Table27[[#This Row],[seconds]]-1540.28)/1540.28</f>
        <v>0.22840003116316512</v>
      </c>
    </row>
    <row r="14" spans="1:5" ht="14.55" x14ac:dyDescent="0.35">
      <c r="A14" t="s">
        <v>120</v>
      </c>
      <c r="B14" t="s">
        <v>14</v>
      </c>
      <c r="C14" s="9" t="str">
        <f>"34:04.98"</f>
        <v>34:04.98</v>
      </c>
      <c r="D14" s="14">
        <f>34*60+4.98</f>
        <v>2044.98</v>
      </c>
      <c r="E14" s="15">
        <f>(Table27[[#This Row],[seconds]]-1540.28)/1540.28</f>
        <v>0.32766769678240326</v>
      </c>
    </row>
    <row r="15" spans="1:5" ht="14.55" x14ac:dyDescent="0.35">
      <c r="A15" t="s">
        <v>115</v>
      </c>
      <c r="B15" t="s">
        <v>116</v>
      </c>
      <c r="C15" s="9" t="str">
        <f>"35:01.58"</f>
        <v>35:01.58</v>
      </c>
      <c r="D15" s="14">
        <f>35*60+1.58</f>
        <v>2101.58</v>
      </c>
      <c r="E15" s="15">
        <f>(Table27[[#This Row],[seconds]]-1540.28)/1540.28</f>
        <v>0.36441426234191182</v>
      </c>
    </row>
    <row r="18" spans="1:2" ht="23.55" x14ac:dyDescent="0.55000000000000004">
      <c r="A18" s="8"/>
      <c r="B18" s="8"/>
    </row>
    <row r="20" spans="1:2" ht="18.45" x14ac:dyDescent="0.45">
      <c r="A20" s="13"/>
      <c r="B20" s="13"/>
    </row>
    <row r="21" spans="1:2" ht="18.45" x14ac:dyDescent="0.45">
      <c r="A21" s="13"/>
      <c r="B21" s="13"/>
    </row>
    <row r="22" spans="1:2" ht="18.45" x14ac:dyDescent="0.45">
      <c r="A22" s="13"/>
      <c r="B22" s="13"/>
    </row>
    <row r="23" spans="1:2" ht="18.45" x14ac:dyDescent="0.45">
      <c r="A23" s="13"/>
      <c r="B23" s="13"/>
    </row>
    <row r="24" spans="1:2" ht="18.45" x14ac:dyDescent="0.45">
      <c r="A24" s="13"/>
      <c r="B24" s="13"/>
    </row>
    <row r="25" spans="1:2" ht="18.45" x14ac:dyDescent="0.45">
      <c r="A25" s="13"/>
      <c r="B25" s="13"/>
    </row>
    <row r="26" spans="1:2" ht="18.45" x14ac:dyDescent="0.45">
      <c r="A26" s="13"/>
      <c r="B26" s="13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 format slalom</vt:lpstr>
      <vt:lpstr>web trophies and DR</vt:lpstr>
    </vt:vector>
  </TitlesOfParts>
  <Company>Kreekhof Enterprises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Meekhof</dc:creator>
  <cp:lastModifiedBy>Peter Stekel</cp:lastModifiedBy>
  <cp:lastPrinted>2018-06-23T03:31:05Z</cp:lastPrinted>
  <dcterms:created xsi:type="dcterms:W3CDTF">2010-03-16T02:37:31Z</dcterms:created>
  <dcterms:modified xsi:type="dcterms:W3CDTF">2018-06-23T19:30:14Z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Author">
    <vt:lpwstr>ACCT04\DMEEKHOF</vt:lpwstr>
  </property>
  <property fmtid="{D5CDD505-2E9C-101B-9397-08002B2CF9AE}" pid="3" name="Document Sensitivity">
    <vt:lpwstr>1</vt:lpwstr>
  </property>
  <property fmtid="{D5CDD505-2E9C-101B-9397-08002B2CF9AE}" pid="4" name="ThirdParty">
    <vt:lpwstr/>
  </property>
  <property fmtid="{D5CDD505-2E9C-101B-9397-08002B2CF9AE}" pid="5" name="OCI Restriction">
    <vt:bool>false</vt:bool>
  </property>
  <property fmtid="{D5CDD505-2E9C-101B-9397-08002B2CF9AE}" pid="6" name="OCI Additional Info">
    <vt:lpwstr/>
  </property>
  <property fmtid="{D5CDD505-2E9C-101B-9397-08002B2CF9AE}" pid="7" name="Allow Header Overwrite">
    <vt:lpwstr>-1</vt:lpwstr>
  </property>
  <property fmtid="{D5CDD505-2E9C-101B-9397-08002B2CF9AE}" pid="8" name="Allow Footer Overwrite">
    <vt:lpwstr>-1</vt:lpwstr>
  </property>
  <property fmtid="{D5CDD505-2E9C-101B-9397-08002B2CF9AE}" pid="9" name="Multiple Selected">
    <vt:lpwstr>-1</vt:lpwstr>
  </property>
</Properties>
</file>